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cuenta publica segundo trimestre 2022\"/>
    </mc:Choice>
  </mc:AlternateContent>
  <bookViews>
    <workbookView xWindow="0" yWindow="0" windowWidth="28800" windowHeight="11835"/>
  </bookViews>
  <sheets>
    <sheet name="Endeudamiento Neto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'Endeudamiento Neto'!$A$8:$J$30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H22" i="1"/>
  <c r="J20" i="1" l="1"/>
  <c r="J19" i="1" l="1"/>
  <c r="J17" i="1"/>
  <c r="A24" i="1"/>
  <c r="B24" i="1"/>
  <c r="H24" i="1" l="1"/>
  <c r="J24" i="1"/>
  <c r="I24" i="1"/>
  <c r="A28" i="1"/>
  <c r="A27" i="1"/>
  <c r="A25" i="1"/>
  <c r="B28" i="1"/>
  <c r="B27" i="1"/>
  <c r="B26" i="1"/>
  <c r="B25" i="1"/>
  <c r="B16" i="1"/>
  <c r="C2" i="6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J26" i="1" l="1"/>
  <c r="I26" i="1"/>
  <c r="H26" i="1"/>
  <c r="H27" i="1"/>
  <c r="J27" i="1"/>
  <c r="I27" i="1"/>
  <c r="J25" i="1"/>
  <c r="I25" i="1"/>
  <c r="H25" i="1"/>
  <c r="I28" i="1"/>
  <c r="H28" i="1"/>
  <c r="J28" i="1"/>
  <c r="F4" i="8"/>
  <c r="F5" i="8" s="1"/>
  <c r="E4" i="8"/>
  <c r="H30" i="1" l="1"/>
  <c r="E5" i="8"/>
  <c r="B10" i="8"/>
  <c r="G6" i="1" l="1"/>
  <c r="I30" i="1"/>
  <c r="J18" i="1"/>
  <c r="J22" i="1" s="1"/>
  <c r="J30" i="1" s="1"/>
</calcChain>
</file>

<file path=xl/sharedStrings.xml><?xml version="1.0" encoding="utf-8"?>
<sst xmlns="http://schemas.openxmlformats.org/spreadsheetml/2006/main" count="89" uniqueCount="75">
  <si>
    <t>Identificación de Crédito o Instrumento</t>
  </si>
  <si>
    <t>Amortización</t>
  </si>
  <si>
    <t>Endeudamiento Neto</t>
  </si>
  <si>
    <t>A</t>
  </si>
  <si>
    <t>B</t>
  </si>
  <si>
    <t>C=A-B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</si>
  <si>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</si>
  <si>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</si>
  <si>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</si>
  <si>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</si>
  <si>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</si>
  <si>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</si>
  <si>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</si>
  <si>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</si>
  <si>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</si>
  <si>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</si>
  <si>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</si>
  <si>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</si>
  <si>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</si>
  <si>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</si>
  <si>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</si>
  <si>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</si>
  <si>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</si>
  <si>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</si>
  <si>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</si>
  <si>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</si>
  <si>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</si>
  <si>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</si>
  <si>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</si>
  <si>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</si>
  <si>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</si>
  <si>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</si>
  <si>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</si>
  <si>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</si>
  <si>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</si>
  <si>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</si>
  <si>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</si>
  <si>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</si>
  <si>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</si>
  <si>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</si>
  <si>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</si>
  <si>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</si>
  <si>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</si>
  <si>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</si>
  <si>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</si>
  <si>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</si>
  <si>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</si>
  <si>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</si>
  <si>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</si>
  <si>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</si>
  <si>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</si>
  <si>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</si>
  <si>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</si>
  <si>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</si>
  <si>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</si>
  <si>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</si>
  <si>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</si>
  <si>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</si>
  <si>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</si>
  <si>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</si>
  <si>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</si>
  <si>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</si>
  <si>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</si>
  <si>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</si>
  <si>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</si>
  <si>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</si>
  <si>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</si>
  <si>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</si>
  <si>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</si>
  <si>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</si>
  <si>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</si>
  <si>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</si>
  <si>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 xml:space="preserve">Total </t>
  </si>
  <si>
    <t>Del 1 de Enero al 30 Junio de 2022</t>
  </si>
  <si>
    <t>Total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</si>
</sst>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\(#,##0.00\)\ 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0">
    <xf numFmtId="0" fontId="0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4" fontId="23" fillId="9" borderId="17" applyNumberFormat="0" applyProtection="0">
      <alignment vertical="center"/>
    </xf>
    <xf numFmtId="4" fontId="24" fillId="9" borderId="17" applyNumberFormat="0" applyProtection="0">
      <alignment vertical="center"/>
    </xf>
    <xf numFmtId="4" fontId="23" fillId="9" borderId="17" applyNumberFormat="0" applyProtection="0">
      <alignment horizontal="left" vertical="center" indent="1"/>
    </xf>
    <xf numFmtId="0" fontId="23" fillId="9" borderId="17" applyNumberFormat="0" applyProtection="0">
      <alignment horizontal="left" vertical="top" indent="1"/>
    </xf>
    <xf numFmtId="4" fontId="23" fillId="10" borderId="0" applyNumberFormat="0" applyProtection="0">
      <alignment horizontal="left" vertical="center" indent="1"/>
    </xf>
    <xf numFmtId="4" fontId="25" fillId="11" borderId="17" applyNumberFormat="0" applyProtection="0">
      <alignment horizontal="right" vertical="center"/>
    </xf>
    <xf numFmtId="4" fontId="25" fillId="12" borderId="17" applyNumberFormat="0" applyProtection="0">
      <alignment horizontal="right" vertical="center"/>
    </xf>
    <xf numFmtId="4" fontId="25" fillId="13" borderId="17" applyNumberFormat="0" applyProtection="0">
      <alignment horizontal="right" vertical="center"/>
    </xf>
    <xf numFmtId="4" fontId="25" fillId="14" borderId="17" applyNumberFormat="0" applyProtection="0">
      <alignment horizontal="right" vertical="center"/>
    </xf>
    <xf numFmtId="4" fontId="25" fillId="15" borderId="17" applyNumberFormat="0" applyProtection="0">
      <alignment horizontal="right" vertical="center"/>
    </xf>
    <xf numFmtId="4" fontId="25" fillId="16" borderId="17" applyNumberFormat="0" applyProtection="0">
      <alignment horizontal="right" vertical="center"/>
    </xf>
    <xf numFmtId="4" fontId="25" fillId="17" borderId="17" applyNumberFormat="0" applyProtection="0">
      <alignment horizontal="right" vertical="center"/>
    </xf>
    <xf numFmtId="4" fontId="25" fillId="18" borderId="17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3" fillId="20" borderId="18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5" fillId="10" borderId="17" applyNumberFormat="0" applyProtection="0">
      <alignment horizontal="right" vertical="center"/>
    </xf>
    <xf numFmtId="4" fontId="27" fillId="21" borderId="0" applyNumberFormat="0" applyProtection="0">
      <alignment horizontal="left" vertical="center" indent="1"/>
    </xf>
    <xf numFmtId="4" fontId="27" fillId="10" borderId="0" applyNumberFormat="0" applyProtection="0">
      <alignment horizontal="left" vertical="center" indent="1"/>
    </xf>
    <xf numFmtId="0" fontId="8" fillId="22" borderId="17" applyNumberFormat="0" applyProtection="0">
      <alignment horizontal="left" vertical="center" indent="1"/>
    </xf>
    <xf numFmtId="0" fontId="8" fillId="22" borderId="17" applyNumberFormat="0" applyProtection="0">
      <alignment horizontal="left" vertical="top" indent="1"/>
    </xf>
    <xf numFmtId="0" fontId="8" fillId="10" borderId="17" applyNumberFormat="0" applyProtection="0">
      <alignment horizontal="left" vertical="center" indent="1"/>
    </xf>
    <xf numFmtId="0" fontId="8" fillId="10" borderId="17" applyNumberFormat="0" applyProtection="0">
      <alignment horizontal="left" vertical="top" indent="1"/>
    </xf>
    <xf numFmtId="0" fontId="8" fillId="23" borderId="17" applyNumberFormat="0" applyProtection="0">
      <alignment horizontal="left" vertical="center" indent="1"/>
    </xf>
    <xf numFmtId="0" fontId="8" fillId="23" borderId="17" applyNumberFormat="0" applyProtection="0">
      <alignment horizontal="left" vertical="top" indent="1"/>
    </xf>
    <xf numFmtId="0" fontId="8" fillId="21" borderId="17" applyNumberFormat="0" applyProtection="0">
      <alignment horizontal="left" vertical="center" indent="1"/>
    </xf>
    <xf numFmtId="0" fontId="8" fillId="21" borderId="17" applyNumberFormat="0" applyProtection="0">
      <alignment horizontal="left" vertical="top" indent="1"/>
    </xf>
    <xf numFmtId="0" fontId="8" fillId="24" borderId="19" applyNumberFormat="0">
      <protection locked="0"/>
    </xf>
    <xf numFmtId="4" fontId="25" fillId="25" borderId="17" applyNumberFormat="0" applyProtection="0">
      <alignment vertical="center"/>
    </xf>
    <xf numFmtId="4" fontId="28" fillId="25" borderId="17" applyNumberFormat="0" applyProtection="0">
      <alignment vertical="center"/>
    </xf>
    <xf numFmtId="4" fontId="25" fillId="25" borderId="17" applyNumberFormat="0" applyProtection="0">
      <alignment horizontal="left" vertical="center" indent="1"/>
    </xf>
    <xf numFmtId="0" fontId="25" fillId="25" borderId="17" applyNumberFormat="0" applyProtection="0">
      <alignment horizontal="left" vertical="top" indent="1"/>
    </xf>
    <xf numFmtId="4" fontId="25" fillId="21" borderId="17" applyNumberFormat="0" applyProtection="0">
      <alignment horizontal="right" vertical="center"/>
    </xf>
    <xf numFmtId="4" fontId="28" fillId="21" borderId="17" applyNumberFormat="0" applyProtection="0">
      <alignment horizontal="right" vertical="center"/>
    </xf>
    <xf numFmtId="4" fontId="25" fillId="10" borderId="17" applyNumberFormat="0" applyProtection="0">
      <alignment horizontal="left" vertical="center" indent="1"/>
    </xf>
    <xf numFmtId="0" fontId="25" fillId="10" borderId="17" applyNumberFormat="0" applyProtection="0">
      <alignment horizontal="left" vertical="top" indent="1"/>
    </xf>
    <xf numFmtId="4" fontId="29" fillId="26" borderId="0" applyNumberFormat="0" applyProtection="0">
      <alignment horizontal="left" vertical="center" indent="1"/>
    </xf>
    <xf numFmtId="4" fontId="30" fillId="21" borderId="17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9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4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51" borderId="0" applyNumberFormat="0" applyBorder="0" applyAlignment="0" applyProtection="0"/>
    <xf numFmtId="0" fontId="46" fillId="52" borderId="0" applyNumberFormat="0" applyBorder="0" applyAlignment="0" applyProtection="0"/>
    <xf numFmtId="0" fontId="47" fillId="53" borderId="0" applyNumberFormat="0" applyBorder="0" applyAlignment="0" applyProtection="0"/>
    <xf numFmtId="0" fontId="48" fillId="54" borderId="28" applyNumberFormat="0" applyAlignment="0" applyProtection="0"/>
    <xf numFmtId="0" fontId="49" fillId="55" borderId="29" applyNumberFormat="0" applyAlignment="0" applyProtection="0"/>
    <xf numFmtId="0" fontId="50" fillId="55" borderId="28" applyNumberFormat="0" applyAlignment="0" applyProtection="0"/>
    <xf numFmtId="0" fontId="51" fillId="0" borderId="30" applyNumberFormat="0" applyFill="0" applyAlignment="0" applyProtection="0"/>
    <xf numFmtId="0" fontId="52" fillId="56" borderId="31" applyNumberFormat="0" applyAlignment="0" applyProtection="0"/>
    <xf numFmtId="0" fontId="40" fillId="0" borderId="0" applyNumberFormat="0" applyFill="0" applyBorder="0" applyAlignment="0" applyProtection="0"/>
    <xf numFmtId="0" fontId="3" fillId="57" borderId="32" applyNumberFormat="0" applyFont="0" applyAlignment="0" applyProtection="0"/>
    <xf numFmtId="0" fontId="53" fillId="0" borderId="0" applyNumberFormat="0" applyFill="0" applyBorder="0" applyAlignment="0" applyProtection="0"/>
    <xf numFmtId="0" fontId="7" fillId="0" borderId="33" applyNumberFormat="0" applyFill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8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14" fillId="3" borderId="0" applyNumberFormat="0" applyBorder="0" applyAlignment="0" applyProtection="0"/>
    <xf numFmtId="43" fontId="56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2" borderId="37" xfId="0" applyFill="1" applyBorder="1"/>
    <xf numFmtId="0" fontId="40" fillId="2" borderId="37" xfId="64" applyFont="1" applyFill="1" applyBorder="1" applyAlignment="1">
      <alignment horizontal="center"/>
    </xf>
    <xf numFmtId="0" fontId="0" fillId="2" borderId="19" xfId="0" applyFill="1" applyBorder="1"/>
    <xf numFmtId="0" fontId="12" fillId="2" borderId="34" xfId="64" applyFont="1" applyFill="1" applyBorder="1" applyAlignment="1">
      <alignment horizontal="center"/>
    </xf>
    <xf numFmtId="0" fontId="12" fillId="2" borderId="39" xfId="0" applyFont="1" applyFill="1" applyBorder="1"/>
    <xf numFmtId="0" fontId="37" fillId="2" borderId="0" xfId="0" quotePrefix="1" applyFont="1" applyFill="1" applyAlignment="1"/>
    <xf numFmtId="14" fontId="37" fillId="2" borderId="0" xfId="0" quotePrefix="1" applyNumberFormat="1" applyFont="1" applyFill="1" applyAlignment="1"/>
    <xf numFmtId="0" fontId="37" fillId="2" borderId="0" xfId="0" applyFont="1" applyFill="1"/>
    <xf numFmtId="0" fontId="7" fillId="2" borderId="24" xfId="64" applyFont="1" applyFill="1" applyBorder="1" applyAlignment="1">
      <alignment horizontal="left"/>
    </xf>
    <xf numFmtId="0" fontId="7" fillId="2" borderId="19" xfId="64" applyFont="1" applyFill="1" applyBorder="1" applyAlignment="1">
      <alignment horizontal="left"/>
    </xf>
    <xf numFmtId="0" fontId="23" fillId="10" borderId="0" xfId="22" quotePrefix="1" applyNumberFormat="1">
      <alignment horizontal="left" vertical="center" indent="1"/>
    </xf>
    <xf numFmtId="0" fontId="25" fillId="10" borderId="17" xfId="53" quotePrefix="1" applyNumberFormat="1">
      <alignment horizontal="left" vertical="center" indent="1"/>
    </xf>
    <xf numFmtId="3" fontId="25" fillId="21" borderId="17" xfId="51" applyNumberFormat="1">
      <alignment horizontal="right" vertical="center"/>
    </xf>
    <xf numFmtId="0" fontId="23" fillId="9" borderId="17" xfId="20" quotePrefix="1" applyNumberFormat="1">
      <alignment horizontal="left" vertical="center" indent="1"/>
    </xf>
    <xf numFmtId="3" fontId="23" fillId="9" borderId="17" xfId="18" applyNumberFormat="1">
      <alignment vertical="center"/>
    </xf>
    <xf numFmtId="0" fontId="25" fillId="10" borderId="17" xfId="53" quotePrefix="1" applyNumberFormat="1" applyAlignment="1">
      <alignment horizontal="left" vertical="center" wrapText="1" indent="1"/>
    </xf>
    <xf numFmtId="4" fontId="23" fillId="9" borderId="17" xfId="18" applyNumberFormat="1">
      <alignment vertical="center"/>
    </xf>
    <xf numFmtId="164" fontId="23" fillId="9" borderId="17" xfId="18" applyNumberFormat="1">
      <alignment vertical="center"/>
    </xf>
    <xf numFmtId="164" fontId="25" fillId="21" borderId="17" xfId="51" applyNumberFormat="1">
      <alignment horizontal="right" vertical="center"/>
    </xf>
    <xf numFmtId="4" fontId="25" fillId="21" borderId="17" xfId="51" applyNumberFormat="1">
      <alignment horizontal="right" vertical="center"/>
    </xf>
    <xf numFmtId="0" fontId="8" fillId="0" borderId="0" xfId="0" applyFont="1"/>
    <xf numFmtId="0" fontId="0" fillId="2" borderId="41" xfId="0" applyFill="1" applyBorder="1"/>
    <xf numFmtId="4" fontId="13" fillId="2" borderId="19" xfId="64" applyNumberFormat="1" applyFont="1" applyFill="1" applyBorder="1" applyAlignment="1">
      <alignment horizontal="center"/>
    </xf>
    <xf numFmtId="0" fontId="54" fillId="2" borderId="43" xfId="64" applyFont="1" applyFill="1" applyBorder="1" applyAlignment="1">
      <alignment horizontal="left"/>
    </xf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5" fillId="0" borderId="0" xfId="231" applyFont="1" applyAlignment="1">
      <alignment vertical="top"/>
    </xf>
    <xf numFmtId="0" fontId="55" fillId="0" borderId="0" xfId="231" quotePrefix="1" applyFont="1" applyAlignment="1">
      <alignment vertical="top"/>
    </xf>
    <xf numFmtId="0" fontId="54" fillId="2" borderId="40" xfId="64" applyFont="1" applyFill="1" applyBorder="1" applyAlignment="1">
      <alignment horizontal="left" wrapText="1"/>
    </xf>
    <xf numFmtId="165" fontId="13" fillId="2" borderId="44" xfId="64" applyNumberFormat="1" applyFont="1" applyFill="1" applyBorder="1" applyAlignment="1">
      <alignment horizontal="center"/>
    </xf>
    <xf numFmtId="165" fontId="11" fillId="2" borderId="35" xfId="64" applyNumberFormat="1" applyFont="1" applyFill="1" applyBorder="1" applyAlignment="1">
      <alignment horizontal="center"/>
    </xf>
    <xf numFmtId="4" fontId="11" fillId="2" borderId="39" xfId="64" applyNumberFormat="1" applyFont="1" applyFill="1" applyBorder="1" applyAlignment="1">
      <alignment horizontal="center"/>
    </xf>
    <xf numFmtId="43" fontId="0" fillId="0" borderId="0" xfId="236" applyFont="1"/>
    <xf numFmtId="43" fontId="0" fillId="0" borderId="0" xfId="0" applyNumberFormat="1"/>
    <xf numFmtId="4" fontId="0" fillId="0" borderId="0" xfId="0" applyNumberFormat="1"/>
    <xf numFmtId="4" fontId="57" fillId="0" borderId="0" xfId="239" applyNumberFormat="1"/>
    <xf numFmtId="43" fontId="13" fillId="2" borderId="19" xfId="236" applyFont="1" applyFill="1" applyBorder="1" applyAlignment="1">
      <alignment horizontal="center"/>
    </xf>
    <xf numFmtId="43" fontId="13" fillId="2" borderId="44" xfId="236" applyFont="1" applyFill="1" applyBorder="1" applyAlignment="1">
      <alignment horizontal="center"/>
    </xf>
    <xf numFmtId="43" fontId="13" fillId="0" borderId="19" xfId="236" applyFont="1" applyFill="1" applyBorder="1" applyAlignment="1">
      <alignment horizontal="center"/>
    </xf>
    <xf numFmtId="0" fontId="7" fillId="58" borderId="9" xfId="64" applyFont="1" applyFill="1" applyBorder="1" applyAlignment="1">
      <alignment horizontal="center" wrapText="1"/>
    </xf>
    <xf numFmtId="0" fontId="7" fillId="58" borderId="9" xfId="64" applyFont="1" applyFill="1" applyBorder="1" applyAlignment="1">
      <alignment horizontal="center" vertical="center" wrapText="1"/>
    </xf>
    <xf numFmtId="0" fontId="7" fillId="58" borderId="11" xfId="64" applyFont="1" applyFill="1" applyBorder="1" applyAlignment="1">
      <alignment horizontal="center" wrapText="1"/>
    </xf>
    <xf numFmtId="0" fontId="7" fillId="58" borderId="10" xfId="64" applyFont="1" applyFill="1" applyBorder="1" applyAlignment="1">
      <alignment horizontal="center"/>
    </xf>
    <xf numFmtId="0" fontId="7" fillId="58" borderId="0" xfId="64" applyFont="1" applyFill="1" applyBorder="1" applyAlignment="1">
      <alignment horizontal="center" wrapText="1"/>
    </xf>
    <xf numFmtId="0" fontId="7" fillId="58" borderId="11" xfId="64" applyFont="1" applyFill="1" applyBorder="1" applyAlignment="1">
      <alignment horizontal="center" vertical="center"/>
    </xf>
    <xf numFmtId="4" fontId="13" fillId="2" borderId="44" xfId="64" applyNumberFormat="1" applyFont="1" applyFill="1" applyBorder="1" applyAlignment="1">
      <alignment horizontal="center"/>
    </xf>
    <xf numFmtId="0" fontId="7" fillId="2" borderId="38" xfId="64" applyFont="1" applyFill="1" applyBorder="1" applyAlignment="1">
      <alignment horizontal="center"/>
    </xf>
    <xf numFmtId="0" fontId="7" fillId="2" borderId="39" xfId="64" applyFont="1" applyFill="1" applyBorder="1" applyAlignment="1">
      <alignment horizontal="center"/>
    </xf>
    <xf numFmtId="0" fontId="7" fillId="58" borderId="1" xfId="64" applyFont="1" applyFill="1" applyBorder="1" applyAlignment="1">
      <alignment horizontal="center" vertical="center"/>
    </xf>
    <xf numFmtId="0" fontId="7" fillId="58" borderId="2" xfId="64" applyFont="1" applyFill="1" applyBorder="1" applyAlignment="1">
      <alignment horizontal="center" vertical="center"/>
    </xf>
    <xf numFmtId="0" fontId="7" fillId="58" borderId="3" xfId="64" applyFont="1" applyFill="1" applyBorder="1" applyAlignment="1">
      <alignment horizontal="center" vertical="center"/>
    </xf>
    <xf numFmtId="0" fontId="7" fillId="58" borderId="6" xfId="64" applyFont="1" applyFill="1" applyBorder="1" applyAlignment="1">
      <alignment horizontal="center" vertical="center"/>
    </xf>
    <xf numFmtId="0" fontId="7" fillId="58" borderId="7" xfId="64" applyFont="1" applyFill="1" applyBorder="1" applyAlignment="1">
      <alignment horizontal="center" vertical="center"/>
    </xf>
    <xf numFmtId="0" fontId="7" fillId="58" borderId="8" xfId="64" applyFont="1" applyFill="1" applyBorder="1" applyAlignment="1">
      <alignment horizontal="center" vertical="center"/>
    </xf>
    <xf numFmtId="0" fontId="8" fillId="2" borderId="40" xfId="64" applyFill="1" applyBorder="1" applyAlignment="1">
      <alignment horizontal="center"/>
    </xf>
    <xf numFmtId="0" fontId="8" fillId="2" borderId="41" xfId="64" applyFill="1" applyBorder="1" applyAlignment="1">
      <alignment horizontal="center"/>
    </xf>
    <xf numFmtId="0" fontId="8" fillId="2" borderId="42" xfId="64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36" xfId="64" applyFill="1" applyBorder="1" applyAlignment="1">
      <alignment horizontal="center"/>
    </xf>
    <xf numFmtId="0" fontId="8" fillId="2" borderId="37" xfId="64" applyFill="1" applyBorder="1" applyAlignment="1">
      <alignment horizontal="center"/>
    </xf>
  </cellXfs>
  <cellStyles count="240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Hipervínculo" xfId="239" builtinId="8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2">
    <dxf>
      <font>
        <b/>
        <i val="0"/>
      </font>
      <numFmt numFmtId="166" formatCode="\ \ \ \ \ "/>
      <fill>
        <patternFill>
          <bgColor theme="0"/>
        </patternFill>
      </fill>
    </dxf>
    <dxf>
      <font>
        <b/>
        <i val="0"/>
      </font>
      <numFmt numFmtId="166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1273175</xdr:colOff>
      <xdr:row>5</xdr:row>
      <xdr:rowOff>149225</xdr:rowOff>
    </xdr:to>
    <xdr:pic macro="[1]!DesignIconClicked">
      <xdr:nvPicPr>
        <xdr:cNvPr id="4" name="BExVRM4UL2KAFP422ZW8V5ZVQPVD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1225550</xdr:colOff>
      <xdr:row>5</xdr:row>
      <xdr:rowOff>149225</xdr:rowOff>
    </xdr:to>
    <xdr:pic macro="[1]!DesignIconClicked">
      <xdr:nvPicPr>
        <xdr:cNvPr id="2" name="BExQ300FMJ3CT4NNTNGF6NB2XDEG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0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7" name="BExF34HHOD18AU7XXMEDHEW4B1FX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27214</xdr:rowOff>
    </xdr:from>
    <xdr:to>
      <xdr:col>1</xdr:col>
      <xdr:colOff>925285</xdr:colOff>
      <xdr:row>10</xdr:row>
      <xdr:rowOff>394607</xdr:rowOff>
    </xdr:to>
    <xdr:pic>
      <xdr:nvPicPr>
        <xdr:cNvPr id="12" name="Imagen 11" descr="Secretaría de Finanzas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0214"/>
          <a:ext cx="4463142" cy="102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="" xmlns:a16="http://schemas.microsoft.com/office/drawing/2014/main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="" xmlns:a16="http://schemas.microsoft.com/office/drawing/2014/main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3"/>
  <sheetViews>
    <sheetView showGridLines="0" tabSelected="1" zoomScale="70" zoomScaleNormal="70" workbookViewId="0">
      <selection activeCell="N18" sqref="N17:N18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1.5703125" style="1" bestFit="1" customWidth="1"/>
    <col min="10" max="10" width="25.7109375" style="1" bestFit="1" customWidth="1"/>
    <col min="12" max="12" width="36.5703125" customWidth="1"/>
    <col min="13" max="13" width="14.85546875" bestFit="1" customWidth="1"/>
    <col min="14" max="14" width="18.28515625" bestFit="1" customWidth="1"/>
    <col min="15" max="15" width="13.85546875" bestFit="1" customWidth="1"/>
    <col min="35" max="16384" width="11.42578125" style="1"/>
  </cols>
  <sheetData>
    <row r="1" spans="1:34" ht="12.75" customHeight="1" x14ac:dyDescent="0.2"/>
    <row r="2" spans="1:34" ht="12.75" customHeight="1" x14ac:dyDescent="0.2"/>
    <row r="3" spans="1:34" ht="12.75" customHeight="1" x14ac:dyDescent="0.2"/>
    <row r="4" spans="1:34" ht="12.75" customHeight="1" x14ac:dyDescent="0.2"/>
    <row r="5" spans="1:34" ht="12.75" customHeight="1" x14ac:dyDescent="0.2"/>
    <row r="6" spans="1:34" s="9" customFormat="1" ht="12.75" customHeight="1" x14ac:dyDescent="0.2">
      <c r="A6" s="7" t="s">
        <v>59</v>
      </c>
      <c r="B6" s="8"/>
      <c r="C6" s="7" t="s">
        <v>61</v>
      </c>
      <c r="E6" s="7" t="s">
        <v>59</v>
      </c>
      <c r="G6" s="9" t="str">
        <f>IF(E6="001","Enero",IF(E6="002","Febrero",IF(E6="003","Marzo",IF(E6="004","Abril",IF(E6="005","Mayo",IF(E6="006","Junio",IF(E6="007","Julio",IF(E6="008","Agosto",IF(E6="009","Septiembre",IF(E6="010","Octubre",IF(E6="011","Noviembre","Diciembre")))))))))))</f>
        <v>Diciembre</v>
      </c>
      <c r="I6" s="7"/>
      <c r="J6" s="7" t="s">
        <v>58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12.75" customHeight="1" thickBot="1" x14ac:dyDescent="0.25"/>
    <row r="8" spans="1:34" ht="18.75" x14ac:dyDescent="0.3">
      <c r="A8" s="62" t="s">
        <v>8</v>
      </c>
      <c r="B8" s="63"/>
      <c r="C8" s="63"/>
      <c r="D8" s="63"/>
      <c r="E8" s="63"/>
      <c r="F8" s="63"/>
      <c r="G8" s="63"/>
      <c r="H8" s="63"/>
      <c r="I8" s="63"/>
      <c r="J8" s="64"/>
    </row>
    <row r="9" spans="1:34" ht="15.75" x14ac:dyDescent="0.25">
      <c r="A9" s="65"/>
      <c r="B9" s="66"/>
      <c r="C9" s="66"/>
      <c r="D9" s="66"/>
      <c r="E9" s="66"/>
      <c r="F9" s="66"/>
      <c r="G9" s="66"/>
      <c r="H9" s="66"/>
      <c r="I9" s="66"/>
      <c r="J9" s="67"/>
    </row>
    <row r="10" spans="1:34" ht="15.75" x14ac:dyDescent="0.25">
      <c r="A10" s="65" t="s">
        <v>2</v>
      </c>
      <c r="B10" s="66"/>
      <c r="C10" s="66"/>
      <c r="D10" s="66"/>
      <c r="E10" s="66"/>
      <c r="F10" s="66"/>
      <c r="G10" s="66"/>
      <c r="H10" s="66"/>
      <c r="I10" s="66"/>
      <c r="J10" s="67"/>
    </row>
    <row r="11" spans="1:34" ht="34.5" customHeight="1" thickBot="1" x14ac:dyDescent="0.25">
      <c r="A11" s="68" t="s">
        <v>73</v>
      </c>
      <c r="B11" s="69"/>
      <c r="C11" s="69"/>
      <c r="D11" s="69"/>
      <c r="E11" s="69"/>
      <c r="F11" s="69"/>
      <c r="G11" s="69"/>
      <c r="H11" s="69"/>
      <c r="I11" s="69"/>
      <c r="J11" s="70"/>
    </row>
    <row r="12" spans="1:34" ht="30.75" thickBot="1" x14ac:dyDescent="0.3">
      <c r="A12" s="53" t="s">
        <v>0</v>
      </c>
      <c r="B12" s="54"/>
      <c r="C12" s="54"/>
      <c r="D12" s="54"/>
      <c r="E12" s="54"/>
      <c r="F12" s="54"/>
      <c r="G12" s="55"/>
      <c r="H12" s="44" t="s">
        <v>68</v>
      </c>
      <c r="I12" s="45" t="s">
        <v>1</v>
      </c>
      <c r="J12" s="46" t="s">
        <v>2</v>
      </c>
    </row>
    <row r="13" spans="1:34" ht="15.75" thickBot="1" x14ac:dyDescent="0.3">
      <c r="A13" s="56"/>
      <c r="B13" s="57"/>
      <c r="C13" s="57"/>
      <c r="D13" s="57"/>
      <c r="E13" s="57"/>
      <c r="F13" s="57"/>
      <c r="G13" s="58"/>
      <c r="H13" s="47" t="s">
        <v>3</v>
      </c>
      <c r="I13" s="48" t="s">
        <v>4</v>
      </c>
      <c r="J13" s="49" t="s">
        <v>5</v>
      </c>
    </row>
    <row r="14" spans="1:34" ht="15.75" thickBot="1" x14ac:dyDescent="0.25">
      <c r="A14" s="53" t="s">
        <v>69</v>
      </c>
      <c r="B14" s="54"/>
      <c r="C14" s="54"/>
      <c r="D14" s="54"/>
      <c r="E14" s="54"/>
      <c r="F14" s="54"/>
      <c r="G14" s="54"/>
      <c r="H14" s="54"/>
      <c r="I14" s="54"/>
      <c r="J14" s="55"/>
    </row>
    <row r="15" spans="1:34" ht="15" x14ac:dyDescent="0.25">
      <c r="A15" s="71"/>
      <c r="B15" s="72"/>
      <c r="C15" s="2"/>
      <c r="D15" s="2"/>
      <c r="E15" s="2"/>
      <c r="F15" s="2"/>
      <c r="G15" s="2"/>
      <c r="H15" s="3"/>
      <c r="I15" s="3"/>
      <c r="J15" s="5"/>
    </row>
    <row r="16" spans="1:34" ht="15" x14ac:dyDescent="0.25">
      <c r="A16" s="33"/>
      <c r="B16" s="25" t="str">
        <f>IF(fuente1!B2="Resultado total","",IF(fuente1!B2="","",fuente1!B2))</f>
        <v/>
      </c>
      <c r="C16" s="4"/>
      <c r="D16" s="4"/>
      <c r="E16" s="4"/>
      <c r="F16" s="4"/>
      <c r="G16" s="4"/>
      <c r="H16" s="24"/>
      <c r="I16" s="24"/>
      <c r="J16" s="50"/>
      <c r="L16" s="22"/>
    </row>
    <row r="17" spans="1:15" ht="15" x14ac:dyDescent="0.25">
      <c r="A17" s="33"/>
      <c r="B17" s="25" t="s">
        <v>62</v>
      </c>
      <c r="C17" s="4"/>
      <c r="D17" s="4"/>
      <c r="E17" s="4"/>
      <c r="F17" s="4"/>
      <c r="G17" s="4"/>
      <c r="H17" s="24">
        <v>0</v>
      </c>
      <c r="I17" s="43">
        <v>2943948</v>
      </c>
      <c r="J17" s="42">
        <f>+H17-I17</f>
        <v>-2943948</v>
      </c>
      <c r="L17" s="37"/>
    </row>
    <row r="18" spans="1:15" ht="15" x14ac:dyDescent="0.25">
      <c r="A18" s="33"/>
      <c r="B18" s="25" t="s">
        <v>64</v>
      </c>
      <c r="C18" s="23"/>
      <c r="D18" s="23"/>
      <c r="E18" s="23"/>
      <c r="F18" s="23"/>
      <c r="G18" s="23"/>
      <c r="H18" s="24">
        <v>0</v>
      </c>
      <c r="I18" s="41">
        <v>228565324.12</v>
      </c>
      <c r="J18" s="42">
        <f t="shared" ref="J18:J20" si="0">+H18-I18</f>
        <v>-228565324.12</v>
      </c>
      <c r="L18" s="37"/>
      <c r="M18" s="39"/>
      <c r="O18" s="38"/>
    </row>
    <row r="19" spans="1:15" ht="15" x14ac:dyDescent="0.25">
      <c r="A19" s="33"/>
      <c r="B19" s="25" t="s">
        <v>65</v>
      </c>
      <c r="C19" s="23"/>
      <c r="D19" s="23"/>
      <c r="E19" s="23"/>
      <c r="F19" s="23"/>
      <c r="G19" s="23"/>
      <c r="H19" s="24">
        <v>0</v>
      </c>
      <c r="I19" s="41">
        <v>19611552</v>
      </c>
      <c r="J19" s="42">
        <f t="shared" si="0"/>
        <v>-19611552</v>
      </c>
      <c r="L19" s="37"/>
      <c r="M19" s="39"/>
    </row>
    <row r="20" spans="1:15" ht="15" x14ac:dyDescent="0.25">
      <c r="A20" s="33"/>
      <c r="B20" s="25" t="s">
        <v>63</v>
      </c>
      <c r="C20" s="23"/>
      <c r="D20" s="23"/>
      <c r="E20" s="23"/>
      <c r="F20" s="23"/>
      <c r="G20" s="23"/>
      <c r="H20" s="24">
        <v>0</v>
      </c>
      <c r="I20" s="41">
        <v>57736915</v>
      </c>
      <c r="J20" s="42">
        <f t="shared" si="0"/>
        <v>-57736915</v>
      </c>
      <c r="L20" s="40"/>
    </row>
    <row r="21" spans="1:15" ht="15" x14ac:dyDescent="0.25">
      <c r="A21" s="33"/>
      <c r="B21" s="25"/>
      <c r="C21" s="23"/>
      <c r="D21" s="23"/>
      <c r="E21" s="23"/>
      <c r="F21" s="23"/>
      <c r="G21" s="23"/>
      <c r="H21" s="24"/>
      <c r="I21" s="41"/>
      <c r="J21" s="42"/>
      <c r="L21" s="37"/>
      <c r="N21" s="37"/>
    </row>
    <row r="22" spans="1:15" ht="15.75" thickBot="1" x14ac:dyDescent="0.3">
      <c r="A22" s="33" t="s">
        <v>71</v>
      </c>
      <c r="B22" s="25"/>
      <c r="C22" s="23"/>
      <c r="D22" s="23"/>
      <c r="E22" s="23"/>
      <c r="F22" s="23"/>
      <c r="G22" s="23"/>
      <c r="H22" s="24">
        <f>SUM(H17:H21)</f>
        <v>0</v>
      </c>
      <c r="I22" s="41">
        <f>SUM(I17:I21)</f>
        <v>308857739.12</v>
      </c>
      <c r="J22" s="42">
        <f>SUM(J17:J21)</f>
        <v>-308857739.12</v>
      </c>
      <c r="L22" s="38"/>
    </row>
    <row r="23" spans="1:15" ht="15" x14ac:dyDescent="0.2">
      <c r="A23" s="53" t="s">
        <v>70</v>
      </c>
      <c r="B23" s="54"/>
      <c r="C23" s="54"/>
      <c r="D23" s="54"/>
      <c r="E23" s="54"/>
      <c r="F23" s="54"/>
      <c r="G23" s="54"/>
      <c r="H23" s="54"/>
      <c r="I23" s="54"/>
      <c r="J23" s="55"/>
    </row>
    <row r="24" spans="1:15" ht="15" x14ac:dyDescent="0.25">
      <c r="A24" s="33" t="str">
        <f>IF(fuente1!B11="Resultado total",IFERROR(VLOOKUP(fuente1!A11,Leyendas!$B$2:$C$12,2,FALSE),""),IF(fuente1!B11="","",""))</f>
        <v/>
      </c>
      <c r="B24" s="25" t="str">
        <f>IF(fuente1!B11="Resultado total","",IF(fuente1!B11="","",fuente1!B11))</f>
        <v/>
      </c>
      <c r="C24" s="23"/>
      <c r="D24" s="23"/>
      <c r="E24" s="23"/>
      <c r="F24" s="23"/>
      <c r="G24" s="23"/>
      <c r="H24" s="24" t="str">
        <f>IF(AND($A24="",$B24=""),"",IF(fuente1!C11="",0,fuente1!C11))</f>
        <v/>
      </c>
      <c r="I24" s="24" t="str">
        <f>IF(AND($A24="",$B24=""),"",IF(fuente1!D11="",0,fuente1!D11))</f>
        <v/>
      </c>
      <c r="J24" s="34" t="str">
        <f>IF(AND($A24="",$B24=""),"",IF(fuente1!E11="",0,fuente1!E11))</f>
        <v/>
      </c>
      <c r="L24" s="38"/>
    </row>
    <row r="25" spans="1:15" ht="15" x14ac:dyDescent="0.25">
      <c r="A25" s="33" t="str">
        <f>IF(fuente1!B12="Resultado total",IFERROR(VLOOKUP(fuente1!A12,Leyendas!$B$2:$C$12,2,FALSE),""),IF(fuente1!B12="","",""))</f>
        <v/>
      </c>
      <c r="B25" s="25" t="str">
        <f>IF(fuente1!B12="Resultado total","",IF(fuente1!B12="","",fuente1!B12))</f>
        <v/>
      </c>
      <c r="C25" s="23"/>
      <c r="D25" s="23"/>
      <c r="E25" s="23"/>
      <c r="F25" s="23"/>
      <c r="G25" s="23"/>
      <c r="H25" s="24" t="str">
        <f>IF(AND($A25="",$B25=""),"",IF(fuente1!C12="",0,fuente1!C12))</f>
        <v/>
      </c>
      <c r="I25" s="24" t="str">
        <f>IF(AND($A25="",$B25=""),"",IF(fuente1!D12="",0,fuente1!D12))</f>
        <v/>
      </c>
      <c r="J25" s="34" t="str">
        <f>IF(AND($A25="",$B25=""),"",IF(fuente1!E12="",0,fuente1!E12))</f>
        <v/>
      </c>
    </row>
    <row r="26" spans="1:15" ht="15" x14ac:dyDescent="0.25">
      <c r="A26" s="33" t="s">
        <v>74</v>
      </c>
      <c r="B26" s="25" t="str">
        <f>IF(fuente1!B13="Resultado total","",IF(fuente1!B13="","",fuente1!B13))</f>
        <v/>
      </c>
      <c r="C26" s="23"/>
      <c r="D26" s="23"/>
      <c r="E26" s="23"/>
      <c r="F26" s="23"/>
      <c r="G26" s="23"/>
      <c r="H26" s="24">
        <f>IF(AND($A26="",$B26=""),"",IF(fuente1!C13="",0,fuente1!C13))</f>
        <v>0</v>
      </c>
      <c r="I26" s="24">
        <f>IF(AND($A26="",$B26=""),"",IF(fuente1!D13="",0,fuente1!D13))</f>
        <v>0</v>
      </c>
      <c r="J26" s="34">
        <f>IF(AND($A26="",$B26=""),"",IF(fuente1!E13="",0,fuente1!E13))</f>
        <v>0</v>
      </c>
    </row>
    <row r="27" spans="1:15" ht="15" x14ac:dyDescent="0.25">
      <c r="A27" s="33" t="str">
        <f>IF(fuente1!B14="Resultado total",IFERROR(VLOOKUP(fuente1!A14,Leyendas!$B$2:$C$12,2,FALSE),""),IF(fuente1!B14="","",""))</f>
        <v/>
      </c>
      <c r="B27" s="25" t="str">
        <f>IF(fuente1!B14="Resultado total","",IF(fuente1!B14="","",fuente1!B14))</f>
        <v/>
      </c>
      <c r="C27" s="23"/>
      <c r="D27" s="23"/>
      <c r="E27" s="23"/>
      <c r="F27" s="23"/>
      <c r="G27" s="23"/>
      <c r="H27" s="24" t="str">
        <f>IF(AND($A27="",$B27=""),"",IF(fuente1!C14="",0,fuente1!C14))</f>
        <v/>
      </c>
      <c r="I27" s="24" t="str">
        <f>IF(AND($A27="",$B27=""),"",IF(fuente1!D14="",0,fuente1!D14))</f>
        <v/>
      </c>
      <c r="J27" s="34" t="str">
        <f>IF(AND($A27="",$B27=""),"",IF(fuente1!E14="",0,fuente1!E14))</f>
        <v/>
      </c>
    </row>
    <row r="28" spans="1:15" ht="15" x14ac:dyDescent="0.25">
      <c r="A28" s="33" t="str">
        <f>IF(fuente1!B15="Resultado total",IFERROR(VLOOKUP(fuente1!A15,Leyendas!$B$2:$C$12,2,FALSE),""),IF(fuente1!B15="","",""))</f>
        <v/>
      </c>
      <c r="B28" s="25" t="str">
        <f>IF(fuente1!B15="Resultado total","",IF(fuente1!B15="","",fuente1!B15))</f>
        <v/>
      </c>
      <c r="C28" s="23"/>
      <c r="D28" s="23"/>
      <c r="E28" s="23"/>
      <c r="F28" s="23"/>
      <c r="G28" s="23"/>
      <c r="H28" s="24" t="str">
        <f>IF(AND($A28="",$B28=""),"",IF(fuente1!C15="",0,fuente1!C15))</f>
        <v/>
      </c>
      <c r="I28" s="24" t="str">
        <f>IF(AND($A28="",$B28=""),"",IF(fuente1!D15="",0,fuente1!D15))</f>
        <v/>
      </c>
      <c r="J28" s="34" t="str">
        <f>IF(AND($A28="",$B28=""),"",IF(fuente1!E15="",0,fuente1!E15))</f>
        <v/>
      </c>
    </row>
    <row r="29" spans="1:15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1"/>
      <c r="N29" s="39"/>
    </row>
    <row r="30" spans="1:15" ht="15.75" thickBot="1" x14ac:dyDescent="0.3">
      <c r="A30" s="51" t="s">
        <v>72</v>
      </c>
      <c r="B30" s="52"/>
      <c r="C30" s="6"/>
      <c r="D30" s="6"/>
      <c r="E30" s="6"/>
      <c r="F30" s="6"/>
      <c r="G30" s="6"/>
      <c r="H30" s="36">
        <f>+SUMIF($B16:$B28,"",H16:H28)</f>
        <v>0</v>
      </c>
      <c r="I30" s="36">
        <f>+SUMIF($B16:$B28,"",I16:I28)</f>
        <v>308857739.12</v>
      </c>
      <c r="J30" s="35">
        <f>+SUMIF($B16:$B28,"",J16:J28)</f>
        <v>-308857739.12</v>
      </c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</sheetData>
  <mergeCells count="10">
    <mergeCell ref="A8:J8"/>
    <mergeCell ref="A9:J9"/>
    <mergeCell ref="A10:J10"/>
    <mergeCell ref="A11:J11"/>
    <mergeCell ref="A15:B15"/>
    <mergeCell ref="A30:B30"/>
    <mergeCell ref="A12:G13"/>
    <mergeCell ref="A14:J14"/>
    <mergeCell ref="A29:J29"/>
    <mergeCell ref="A23:J23"/>
  </mergeCells>
  <pageMargins left="0.70866141732283472" right="0.70866141732283472" top="0.74803149606299213" bottom="0.74803149606299213" header="0.31496062992125984" footer="0.31496062992125984"/>
  <pageSetup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39149EF-FA8F-46AE-9129-C047F712BB0C}">
            <xm:f>fuente1!B2="Resultado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A16:B17</xm:sqref>
        </x14:conditionalFormatting>
        <x14:conditionalFormatting xmlns:xm="http://schemas.microsoft.com/office/excel/2006/main">
          <x14:cfRule type="expression" priority="4" id="{239149EF-FA8F-46AE-9129-C047F712BB0C}">
            <xm:f>fuente1!B5="Resultado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A18:B22 A24:B28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27" t="s">
        <v>17</v>
      </c>
      <c r="C3" s="27" t="s">
        <v>18</v>
      </c>
      <c r="D3" s="27"/>
      <c r="E3" s="27" t="s">
        <v>19</v>
      </c>
      <c r="F3" s="27" t="s">
        <v>20</v>
      </c>
      <c r="G3" s="27"/>
      <c r="H3" s="27"/>
      <c r="I3" s="27"/>
      <c r="J3" s="27"/>
      <c r="K3" s="27"/>
    </row>
    <row r="4" spans="2:11" x14ac:dyDescent="0.2">
      <c r="B4" s="29" t="s">
        <v>58</v>
      </c>
      <c r="C4" s="29" t="s">
        <v>60</v>
      </c>
      <c r="D4" s="27"/>
      <c r="E4" s="27" t="str">
        <f>+VLOOKUP(MID(B4,4,3),$I$4:$J$15,2,FALSE)</f>
        <v>Enero</v>
      </c>
      <c r="F4" s="27" t="str">
        <f>+VLOOKUP(RIGHT(B4,3),$I$4:$J$15,2,FALSE)</f>
        <v>Marzo</v>
      </c>
      <c r="G4" s="27"/>
      <c r="H4" s="27"/>
      <c r="I4" s="27" t="s">
        <v>23</v>
      </c>
      <c r="J4" s="27" t="s">
        <v>21</v>
      </c>
      <c r="K4" s="28" t="s">
        <v>24</v>
      </c>
    </row>
    <row r="5" spans="2:11" x14ac:dyDescent="0.2">
      <c r="B5" s="27"/>
      <c r="C5" s="27"/>
      <c r="D5" s="27"/>
      <c r="E5" s="27" t="str">
        <f>+VLOOKUP(E4,$J$4:$K$15,2,FALSE)</f>
        <v>01</v>
      </c>
      <c r="F5" s="27" t="str">
        <f>+VLOOKUP(F4,$J$4:$K$15,2,FALSE)</f>
        <v>03</v>
      </c>
      <c r="G5" s="27"/>
      <c r="H5" s="27"/>
      <c r="I5" s="27" t="s">
        <v>26</v>
      </c>
      <c r="J5" s="27" t="s">
        <v>27</v>
      </c>
      <c r="K5" s="28" t="s">
        <v>28</v>
      </c>
    </row>
    <row r="6" spans="2:11" x14ac:dyDescent="0.2">
      <c r="B6" s="27" t="s">
        <v>29</v>
      </c>
      <c r="C6" s="27"/>
      <c r="D6" s="27"/>
      <c r="E6" s="27"/>
      <c r="F6" s="27"/>
      <c r="G6" s="27"/>
      <c r="H6" s="27"/>
      <c r="I6" s="27" t="s">
        <v>30</v>
      </c>
      <c r="J6" s="27" t="s">
        <v>22</v>
      </c>
      <c r="K6" s="28" t="s">
        <v>25</v>
      </c>
    </row>
    <row r="7" spans="2:11" x14ac:dyDescent="0.2">
      <c r="B7" s="27"/>
      <c r="C7" s="27"/>
      <c r="D7" s="27"/>
      <c r="E7" s="27"/>
      <c r="F7" s="27"/>
      <c r="G7" s="27"/>
      <c r="H7" s="27"/>
      <c r="I7" s="27" t="s">
        <v>31</v>
      </c>
      <c r="J7" s="27" t="s">
        <v>32</v>
      </c>
      <c r="K7" s="28" t="s">
        <v>33</v>
      </c>
    </row>
    <row r="8" spans="2:11" x14ac:dyDescent="0.2">
      <c r="B8" s="27"/>
      <c r="C8" s="27"/>
      <c r="D8" s="27"/>
      <c r="E8" s="27"/>
      <c r="F8" s="27"/>
      <c r="G8" s="27"/>
      <c r="H8" s="27"/>
      <c r="I8" s="27" t="s">
        <v>34</v>
      </c>
      <c r="J8" s="27" t="s">
        <v>35</v>
      </c>
      <c r="K8" s="28" t="s">
        <v>36</v>
      </c>
    </row>
    <row r="9" spans="2:11" x14ac:dyDescent="0.2">
      <c r="B9" s="27"/>
      <c r="C9" s="27"/>
      <c r="D9" s="27"/>
      <c r="E9" s="27"/>
      <c r="F9" s="27"/>
      <c r="G9" s="27"/>
      <c r="H9" s="27"/>
      <c r="I9" s="27" t="s">
        <v>37</v>
      </c>
      <c r="J9" s="27" t="s">
        <v>38</v>
      </c>
      <c r="K9" s="28" t="s">
        <v>39</v>
      </c>
    </row>
    <row r="10" spans="2:11" x14ac:dyDescent="0.2">
      <c r="B10" s="27" t="str">
        <f>CONCATENATE("Periodo de ", E4, " a ",F4," del ","20"&amp;C4)</f>
        <v>Periodo de Enero a Marzo del 2020</v>
      </c>
      <c r="C10" s="27"/>
      <c r="D10" s="27"/>
      <c r="E10" s="27"/>
      <c r="F10" s="27"/>
      <c r="G10" s="27"/>
      <c r="H10" s="27"/>
      <c r="I10" s="27" t="s">
        <v>40</v>
      </c>
      <c r="J10" s="27" t="s">
        <v>41</v>
      </c>
      <c r="K10" s="28" t="s">
        <v>42</v>
      </c>
    </row>
    <row r="11" spans="2:11" x14ac:dyDescent="0.2">
      <c r="B11" s="27"/>
      <c r="C11" s="27"/>
      <c r="D11" s="27"/>
      <c r="E11" s="27"/>
      <c r="F11" s="27"/>
      <c r="G11" s="27"/>
      <c r="H11" s="27"/>
      <c r="I11" s="27" t="s">
        <v>43</v>
      </c>
      <c r="J11" s="27" t="s">
        <v>44</v>
      </c>
      <c r="K11" s="28" t="s">
        <v>45</v>
      </c>
    </row>
    <row r="12" spans="2:11" x14ac:dyDescent="0.2">
      <c r="B12" s="27"/>
      <c r="C12" s="27"/>
      <c r="D12" s="27"/>
      <c r="E12" s="27"/>
      <c r="F12" s="27"/>
      <c r="G12" s="27"/>
      <c r="H12" s="27"/>
      <c r="I12" s="27" t="s">
        <v>46</v>
      </c>
      <c r="J12" s="27" t="s">
        <v>47</v>
      </c>
      <c r="K12" s="28" t="s">
        <v>48</v>
      </c>
    </row>
    <row r="13" spans="2:11" x14ac:dyDescent="0.2">
      <c r="B13" s="27"/>
      <c r="C13" s="27"/>
      <c r="D13" s="27"/>
      <c r="E13" s="27"/>
      <c r="F13" s="27"/>
      <c r="G13" s="27"/>
      <c r="H13" s="27"/>
      <c r="I13" s="27" t="s">
        <v>49</v>
      </c>
      <c r="J13" s="27" t="s">
        <v>50</v>
      </c>
      <c r="K13" s="28" t="s">
        <v>51</v>
      </c>
    </row>
    <row r="14" spans="2:11" x14ac:dyDescent="0.2">
      <c r="B14" s="27"/>
      <c r="C14" s="27"/>
      <c r="D14" s="27"/>
      <c r="E14" s="27"/>
      <c r="F14" s="27"/>
      <c r="G14" s="27"/>
      <c r="H14" s="27"/>
      <c r="I14" s="27" t="s">
        <v>52</v>
      </c>
      <c r="J14" s="27" t="s">
        <v>53</v>
      </c>
      <c r="K14" s="28" t="s">
        <v>54</v>
      </c>
    </row>
    <row r="15" spans="2:11" x14ac:dyDescent="0.2">
      <c r="B15" s="27"/>
      <c r="C15" s="27"/>
      <c r="D15" s="27"/>
      <c r="E15" s="27"/>
      <c r="F15" s="27"/>
      <c r="G15" s="27"/>
      <c r="H15" s="27"/>
      <c r="I15" s="27" t="s">
        <v>55</v>
      </c>
      <c r="J15" s="27" t="s">
        <v>56</v>
      </c>
      <c r="K15" s="28" t="s">
        <v>57</v>
      </c>
    </row>
    <row r="17" spans="2:10" ht="15" x14ac:dyDescent="0.25">
      <c r="B17" s="30"/>
      <c r="C17" s="26"/>
      <c r="D17" s="26"/>
      <c r="E17" s="26"/>
      <c r="F17" s="26"/>
      <c r="G17" s="26"/>
      <c r="H17" s="26"/>
      <c r="I17" s="26"/>
      <c r="J17" s="26"/>
    </row>
    <row r="18" spans="2:10" ht="15" x14ac:dyDescent="0.25">
      <c r="B18" s="30"/>
      <c r="C18" s="26"/>
      <c r="D18" s="31"/>
      <c r="E18" s="31"/>
      <c r="F18" s="31"/>
      <c r="G18" s="31"/>
      <c r="H18" s="32"/>
      <c r="I18" s="31"/>
      <c r="J18" s="31"/>
    </row>
    <row r="19" spans="2:10" ht="15" x14ac:dyDescent="0.25">
      <c r="B19" s="30"/>
      <c r="C19" s="26"/>
      <c r="D19" s="31"/>
      <c r="E19" s="31"/>
      <c r="F19" s="31"/>
      <c r="G19" s="31"/>
      <c r="H19" s="32"/>
      <c r="I19" s="31"/>
      <c r="J19" s="31"/>
    </row>
    <row r="20" spans="2:10" ht="15" x14ac:dyDescent="0.25">
      <c r="B20" s="26"/>
      <c r="C20" s="26"/>
      <c r="D20" s="31"/>
      <c r="E20" s="31"/>
      <c r="F20" s="31"/>
      <c r="G20" s="31"/>
      <c r="H20" s="32"/>
      <c r="I20" s="31"/>
      <c r="J20" s="31"/>
    </row>
    <row r="21" spans="2:10" ht="15" x14ac:dyDescent="0.25">
      <c r="B21" s="26"/>
      <c r="C21" s="26"/>
      <c r="D21" s="31"/>
      <c r="E21" s="31"/>
      <c r="F21" s="31"/>
      <c r="G21" s="31"/>
      <c r="H21" s="32"/>
      <c r="I21" s="31"/>
      <c r="J21" s="31"/>
    </row>
    <row r="22" spans="2:10" ht="15" x14ac:dyDescent="0.25">
      <c r="B22" s="26"/>
      <c r="C22" s="26"/>
      <c r="D22" s="31"/>
      <c r="E22" s="31"/>
      <c r="F22" s="31"/>
      <c r="G22" s="31"/>
      <c r="H22" s="32"/>
      <c r="I22" s="31"/>
      <c r="J22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22" t="s">
        <v>16</v>
      </c>
      <c r="C2" s="10" t="s">
        <v>7</v>
      </c>
      <c r="D2" s="11"/>
    </row>
    <row r="3" spans="2:4" ht="15" x14ac:dyDescent="0.25">
      <c r="B3" s="13" t="s">
        <v>13</v>
      </c>
      <c r="C3" s="10" t="s">
        <v>6</v>
      </c>
      <c r="D3" s="11"/>
    </row>
    <row r="4" spans="2:4" x14ac:dyDescent="0.2">
      <c r="B4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12" t="s">
        <v>14</v>
      </c>
      <c r="B1" s="12" t="s">
        <v>9</v>
      </c>
      <c r="C1" s="17" t="s">
        <v>10</v>
      </c>
      <c r="D1" s="17" t="s">
        <v>15</v>
      </c>
      <c r="E1" s="17" t="s">
        <v>11</v>
      </c>
    </row>
    <row r="2" spans="1:5" x14ac:dyDescent="0.2">
      <c r="A2" s="13" t="s">
        <v>16</v>
      </c>
      <c r="B2" s="15" t="s">
        <v>12</v>
      </c>
      <c r="C2" s="16" t="str">
        <f>[1]!BExGetData("DP_1","00O2TQ2O5Z7FG1LQUKBHFL8QD","00O2TQ2O5Z7FNMWESK6OXPA1A","SUMME")</f>
        <v/>
      </c>
      <c r="D2" s="19">
        <f>[1]!BExGetData("DP_1","00O2TQ2O5Z7DXCI5SS43RL13K","00O2TQ2O5Z7FNMWESK6OXPA1A","SUMME")</f>
        <v>-75574163.200000003</v>
      </c>
      <c r="E2" s="18">
        <f>[1]!BExGetData("DP_1","00O2TQ2O5Z7FG1LQUKBHFLLDH","00O2TQ2O5Z7FNMWESK6OXPA1A","SUMME")</f>
        <v>75574163.200000003</v>
      </c>
    </row>
    <row r="3" spans="1:5" x14ac:dyDescent="0.2">
      <c r="A3" s="13" t="s">
        <v>14</v>
      </c>
      <c r="B3" s="13" t="s">
        <v>62</v>
      </c>
      <c r="C3" s="14" t="str">
        <f>[1]!BExGetData("DP_1","00O2TQ2O5Z7FG1LQUKBHFL8QD","00O2TQ2O5Z7FNMWESK6OXPA1A","RECURSOS BANCA AFIRME, S.A.")</f>
        <v/>
      </c>
      <c r="D3" s="20">
        <f>[1]!BExGetData("DP_1","00O2TQ2O5Z7DXCI5SS43RL13K","00O2TQ2O5Z7FNMWESK6OXPA1A","RECURSOS BANCA AFIRME, S.A.")</f>
        <v>-1086119.1299999999</v>
      </c>
      <c r="E3" s="21">
        <f>[1]!BExGetData("DP_1","00O2TQ2O5Z7FG1LQUKBHFLLDH","00O2TQ2O5Z7FNMWESK6OXPA1A","RECURSOS BANCA AFIRME, S.A.")</f>
        <v>1086119.1299999999</v>
      </c>
    </row>
    <row r="4" spans="1:5" x14ac:dyDescent="0.2">
      <c r="A4" s="13" t="s">
        <v>14</v>
      </c>
      <c r="B4" s="13" t="s">
        <v>63</v>
      </c>
      <c r="C4" s="14" t="str">
        <f>[1]!BExGetData("DP_1","00O2TQ2O5Z7FG1LQUKBHFL8QD","00O2TQ2O5Z7FNMWESK6OXPA1A","RECURSOS BANCO DEL BAJÍO. S.A.")</f>
        <v/>
      </c>
      <c r="D4" s="20">
        <f>[1]!BExGetData("DP_1","00O2TQ2O5Z7DXCI5SS43RL13K","00O2TQ2O5Z7FNMWESK6OXPA1A","RECURSOS BANCO DEL BAJÍO. S.A.")</f>
        <v>-16074999.99</v>
      </c>
      <c r="E4" s="21">
        <f>[1]!BExGetData("DP_1","00O2TQ2O5Z7FG1LQUKBHFLLDH","00O2TQ2O5Z7FNMWESK6OXPA1A","RECURSOS BANCO DEL BAJÍO. S.A.")</f>
        <v>16074999.99</v>
      </c>
    </row>
    <row r="5" spans="1:5" x14ac:dyDescent="0.2">
      <c r="A5" s="13" t="s">
        <v>14</v>
      </c>
      <c r="B5" s="13" t="s">
        <v>64</v>
      </c>
      <c r="C5" s="14" t="str">
        <f>[1]!BExGetData("DP_1","00O2TQ2O5Z7FG1LQUKBHFL8QD","00O2TQ2O5Z7FNMWESK6OXPA1A","RECURSOS BANOBRAS, S.N.C.")</f>
        <v/>
      </c>
      <c r="D5" s="20">
        <f>[1]!BExGetData("DP_1","00O2TQ2O5Z7DXCI5SS43RL13K","00O2TQ2O5Z7FNMWESK6OXPA1A","RECURSOS BANOBRAS, S.N.C.")</f>
        <v>-16809947.460000001</v>
      </c>
      <c r="E5" s="21">
        <f>[1]!BExGetData("DP_1","00O2TQ2O5Z7FG1LQUKBHFLLDH","00O2TQ2O5Z7FNMWESK6OXPA1A","RECURSOS BANOBRAS, S.N.C.")</f>
        <v>16809947.460000001</v>
      </c>
    </row>
    <row r="6" spans="1:5" x14ac:dyDescent="0.2">
      <c r="A6" s="13" t="s">
        <v>14</v>
      </c>
      <c r="B6" s="13" t="s">
        <v>65</v>
      </c>
      <c r="C6" s="14" t="str">
        <f>[1]!BExGetData("DP_1","00O2TQ2O5Z7FG1LQUKBHFL8QD","00O2TQ2O5Z7FNMWESK6OXPA1A","RECURSOS BANORTE, S.A.")</f>
        <v/>
      </c>
      <c r="D6" s="20">
        <f>[1]!BExGetData("DP_1","00O2TQ2O5Z7DXCI5SS43RL13K","00O2TQ2O5Z7FNMWESK6OXPA1A","RECURSOS BANORTE, S.A.")</f>
        <v>-10796741.27</v>
      </c>
      <c r="E6" s="21">
        <f>[1]!BExGetData("DP_1","00O2TQ2O5Z7FG1LQUKBHFLLDH","00O2TQ2O5Z7FNMWESK6OXPA1A","RECURSOS BANORTE, S.A.")</f>
        <v>10796741.27</v>
      </c>
    </row>
    <row r="7" spans="1:5" x14ac:dyDescent="0.2">
      <c r="A7" s="13" t="s">
        <v>14</v>
      </c>
      <c r="B7" s="13" t="s">
        <v>66</v>
      </c>
      <c r="C7" s="14" t="str">
        <f>[1]!BExGetData("DP_1","00O2TQ2O5Z7FG1LQUKBHFL8QD","00O2TQ2O5Z7FNMWESK6OXPA1A","RECURSOS BANORTE, S.A. 2011")</f>
        <v/>
      </c>
      <c r="D7" s="20">
        <f>[1]!BExGetData("DP_1","00O2TQ2O5Z7DXCI5SS43RL13K","00O2TQ2O5Z7FNMWESK6OXPA1A","RECURSOS BANORTE, S.A. 2011")</f>
        <v>-25210083</v>
      </c>
      <c r="E7" s="21">
        <f>[1]!BExGetData("DP_1","00O2TQ2O5Z7FG1LQUKBHFLLDH","00O2TQ2O5Z7FNMWESK6OXPA1A","RECURSOS BANORTE, S.A. 2011")</f>
        <v>25210083</v>
      </c>
    </row>
    <row r="8" spans="1:5" x14ac:dyDescent="0.2">
      <c r="A8" s="13" t="s">
        <v>14</v>
      </c>
      <c r="B8" s="13" t="s">
        <v>67</v>
      </c>
      <c r="C8" s="14" t="str">
        <f>[1]!BExGetData("DP_1","00O2TQ2O5Z7FG1LQUKBHFL8QD","00O2TQ2O5Z7FNMWESK6OXPA1A","RECURSOS DEXIA, S.A.")</f>
        <v/>
      </c>
      <c r="D8" s="20">
        <f>[1]!BExGetData("DP_1","00O2TQ2O5Z7DXCI5SS43RL13K","00O2TQ2O5Z7FNMWESK6OXPA1A","RECURSOS DEXIA, S.A.")</f>
        <v>-5596272.3499999996</v>
      </c>
      <c r="E8" s="21">
        <f>[1]!BExGetData("DP_1","00O2TQ2O5Z7FG1LQUKBHFLLDH","00O2TQ2O5Z7FNMWESK6OXPA1A","RECURSOS DEXIA, S.A.")</f>
        <v>5596272.3499999996</v>
      </c>
    </row>
    <row r="13" spans="1:5" x14ac:dyDescent="0.2">
      <c r="A13" s="13"/>
      <c r="B13" s="2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Endeudamiento Neto</vt:lpstr>
      <vt:lpstr>Fechas</vt:lpstr>
      <vt:lpstr>Leyendas</vt:lpstr>
      <vt:lpstr>fuente1</vt:lpstr>
      <vt:lpstr>'Endeudamiento Neto'!Área_de_impresión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2022-08-09T01:32:29Z</cp:lastPrinted>
  <dcterms:created xsi:type="dcterms:W3CDTF">2016-02-19T00:12:22Z</dcterms:created>
  <dcterms:modified xsi:type="dcterms:W3CDTF">2022-08-09T01:32:46Z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